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التقارير الربعية\التنمية بالبكيرية\"/>
    </mc:Choice>
  </mc:AlternateContent>
  <xr:revisionPtr revIDLastSave="0" documentId="8_{042A7624-A505-4A66-BF77-36CE910071ED}" xr6:coauthVersionLast="47" xr6:coauthVersionMax="47" xr10:uidLastSave="{00000000-0000-0000-0000-000000000000}"/>
  <bookViews>
    <workbookView xWindow="-120" yWindow="-120" windowWidth="20730" windowHeight="11040" firstSheet="2" activeTab="6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D8" i="12"/>
  <c r="G293" i="1"/>
  <c r="I293" i="1"/>
  <c r="J293" i="1"/>
  <c r="K293" i="1"/>
  <c r="H280" i="1"/>
  <c r="H278" i="1"/>
  <c r="H276" i="1"/>
  <c r="H272" i="1"/>
  <c r="H266" i="1"/>
  <c r="H260" i="1"/>
  <c r="H258" i="1"/>
  <c r="F254" i="1"/>
  <c r="D254" i="1" s="1"/>
  <c r="F252" i="1"/>
  <c r="F250" i="1"/>
  <c r="D250" i="1" s="1"/>
  <c r="F238" i="1"/>
  <c r="D32" i="12" s="1"/>
  <c r="F232" i="1"/>
  <c r="D26" i="12" s="1"/>
  <c r="F223" i="1"/>
  <c r="D17" i="12" s="1"/>
  <c r="F214" i="1"/>
  <c r="F212" i="1"/>
  <c r="E207" i="1"/>
  <c r="D207" i="1" s="1"/>
  <c r="E203" i="1"/>
  <c r="E201" i="1"/>
  <c r="D201" i="1" s="1"/>
  <c r="E193" i="1"/>
  <c r="D193" i="1" s="1"/>
  <c r="E191" i="1"/>
  <c r="E190" i="1" s="1"/>
  <c r="D190" i="1" s="1"/>
  <c r="E183" i="1"/>
  <c r="E171" i="1"/>
  <c r="E169" i="1"/>
  <c r="E167" i="1"/>
  <c r="D167" i="1" s="1"/>
  <c r="E165" i="1"/>
  <c r="E163" i="1"/>
  <c r="D163" i="1" s="1"/>
  <c r="E161" i="1"/>
  <c r="D161" i="1" s="1"/>
  <c r="E159" i="1"/>
  <c r="D159" i="1" s="1"/>
  <c r="E157" i="1"/>
  <c r="D157" i="1" s="1"/>
  <c r="E155" i="1"/>
  <c r="D155" i="1" s="1"/>
  <c r="E150" i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E93" i="1"/>
  <c r="E86" i="1"/>
  <c r="D86" i="1" s="1"/>
  <c r="E84" i="1"/>
  <c r="D84" i="1" s="1"/>
  <c r="E82" i="1"/>
  <c r="D82" i="1" s="1"/>
  <c r="E80" i="1"/>
  <c r="D80" i="1" s="1"/>
  <c r="E78" i="1"/>
  <c r="D78" i="1" s="1"/>
  <c r="E76" i="1"/>
  <c r="D76" i="1" s="1"/>
  <c r="E74" i="1"/>
  <c r="E72" i="1"/>
  <c r="D72" i="1" s="1"/>
  <c r="E66" i="1"/>
  <c r="D66" i="1" s="1"/>
  <c r="E59" i="1"/>
  <c r="D59" i="1" s="1"/>
  <c r="E53" i="1"/>
  <c r="E52" i="1" s="1"/>
  <c r="D52" i="1" s="1"/>
  <c r="E50" i="1"/>
  <c r="D50" i="1" s="1"/>
  <c r="E39" i="1"/>
  <c r="D39" i="1" s="1"/>
  <c r="E17" i="1"/>
  <c r="D17" i="1" s="1"/>
  <c r="E8" i="1"/>
  <c r="D8" i="1" s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7" i="1"/>
  <c r="D68" i="1"/>
  <c r="D69" i="1"/>
  <c r="D70" i="1"/>
  <c r="D71" i="1"/>
  <c r="D73" i="1"/>
  <c r="D74" i="1"/>
  <c r="D75" i="1"/>
  <c r="D77" i="1"/>
  <c r="D79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6" i="1"/>
  <c r="D158" i="1"/>
  <c r="D160" i="1"/>
  <c r="D162" i="1"/>
  <c r="D164" i="1"/>
  <c r="D165" i="1"/>
  <c r="D166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2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8" i="1"/>
  <c r="D209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51" i="1"/>
  <c r="D252" i="1"/>
  <c r="D253" i="1"/>
  <c r="D255" i="1"/>
  <c r="D258" i="1"/>
  <c r="D259" i="1"/>
  <c r="D260" i="1"/>
  <c r="D261" i="1"/>
  <c r="D262" i="1"/>
  <c r="D263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H264" i="1" l="1"/>
  <c r="D264" i="1" s="1"/>
  <c r="F211" i="1"/>
  <c r="F210" i="1" s="1"/>
  <c r="D191" i="1"/>
  <c r="E88" i="1"/>
  <c r="D88" i="1" s="1"/>
  <c r="E134" i="1"/>
  <c r="D232" i="1"/>
  <c r="D7" i="12"/>
  <c r="D53" i="1"/>
  <c r="D212" i="1"/>
  <c r="F249" i="1"/>
  <c r="D249" i="1" s="1"/>
  <c r="H257" i="1"/>
  <c r="H256" i="1" s="1"/>
  <c r="D183" i="1"/>
  <c r="E49" i="1"/>
  <c r="D49" i="1" s="1"/>
  <c r="E7" i="1"/>
  <c r="D211" i="1" l="1"/>
  <c r="D134" i="1"/>
  <c r="E19" i="4"/>
  <c r="D210" i="1"/>
  <c r="F5" i="1"/>
  <c r="F293" i="1"/>
  <c r="D256" i="1"/>
  <c r="H293" i="1"/>
  <c r="H5" i="1"/>
  <c r="D257" i="1"/>
  <c r="E38" i="1"/>
  <c r="D38" i="1" s="1"/>
  <c r="D7" i="1"/>
  <c r="E6" i="1" l="1"/>
  <c r="E5" i="1" s="1"/>
  <c r="D5" i="1" l="1"/>
  <c r="D293" i="1" s="1"/>
  <c r="E293" i="1"/>
  <c r="D6" i="1"/>
  <c r="K25" i="2" l="1"/>
  <c r="J25" i="2"/>
  <c r="E27" i="4" s="1"/>
  <c r="E19" i="2"/>
  <c r="D19" i="2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H12" i="2"/>
  <c r="I12" i="2"/>
  <c r="J12" i="2"/>
  <c r="K12" i="2"/>
  <c r="L12" i="2"/>
  <c r="D12" i="2"/>
  <c r="H26" i="2" l="1"/>
  <c r="E25" i="4"/>
  <c r="E26" i="4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E28" i="4" l="1"/>
  <c r="K9" i="8" s="1"/>
  <c r="C11" i="9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E30" i="4" l="1"/>
  <c r="P11" i="2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<sst xmlns="http://schemas.openxmlformats.org/spreadsheetml/2006/main" count="554" uniqueCount="447">
  <si>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</si>
  <si>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</si>
  <si>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</si>
  <si>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</si>
  <si>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</si>
  <si>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</si>
  <si>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</si>
  <si>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</si>
  <si>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</si>
  <si>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</si>
  <si>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</si>
  <si>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</si>
  <si>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</si>
  <si>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</si>
  <si>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</si>
  <si>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</si>
  <si>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</si>
  <si>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</si>
  <si>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</si>
  <si>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</si>
  <si>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</si>
  <si>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</si>
  <si>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</si>
  <si>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</si>
  <si>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</si>
  <si>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</si>
  <si>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</si>
  <si>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</si>
  <si>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</si>
  <si>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</si>
  <si>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</si>
  <si>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</si>
  <si>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</si>
  <si>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</si>
  <si>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</si>
  <si>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</si>
  <si>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</si>
  <si>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</si>
  <si>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</si>
  <si>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</si>
  <si>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</si>
  <si>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</si>
  <si>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</si>
  <si>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</si>
  <si>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</si>
  <si>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</si>
  <si>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</si>
  <si>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</si>
  <si>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</si>
  <si>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</si>
  <si>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</si>
  <si>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</si>
  <si>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</si>
  <si>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</si>
  <si>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</si>
  <si>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</si>
  <si>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</si>
  <si>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</si>
  <si>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</si>
  <si>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</si>
  <si>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</si>
  <si>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</si>
  <si>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</si>
  <si>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</si>
  <si>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</si>
  <si>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</si>
  <si>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</si>
  <si>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</si>
  <si>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</si>
  <si>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</si>
  <si>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</si>
  <si>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</si>
  <si>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</si>
  <si>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</si>
  <si>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</si>
  <si>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</si>
  <si>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</si>
  <si>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</si>
  <si>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</si>
  <si>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</si>
  <si>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</si>
  <si>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</si>
  <si>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</si>
  <si>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</si>
  <si>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</si>
  <si>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</si>
  <si>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</si>
  <si>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</si>
  <si>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</si>
  <si>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</si>
  <si>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</si>
  <si>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</si>
  <si>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</si>
  <si>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</si>
  <si>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</si>
  <si>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</si>
  <si>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</si>
  <si>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</si>
  <si>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</si>
  <si>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</si>
  <si>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</si>
  <si>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</si>
  <si>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</si>
  <si>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</si>
  <si>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</si>
  <si>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</si>
  <si>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</si>
  <si>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</si>
  <si>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</si>
  <si>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</si>
  <si>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</si>
  <si>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</si>
  <si>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</si>
  <si>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</si>
  <si>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</si>
  <si>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</si>
  <si>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</si>
  <si>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</si>
  <si>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</si>
  <si>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</si>
  <si>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</si>
  <si>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</si>
  <si>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</si>
  <si>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</si>
  <si>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</si>
  <si>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</si>
  <si>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</si>
  <si>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</si>
  <si>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</si>
  <si>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</si>
  <si>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</si>
  <si>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</si>
  <si>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</si>
  <si>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</si>
  <si>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</si>
  <si>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</si>
  <si>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</si>
  <si>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</si>
  <si>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</si>
  <si>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</si>
  <si>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</si>
  <si>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</si>
  <si>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</si>
  <si>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</si>
  <si>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</si>
  <si>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</si>
  <si>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</si>
  <si>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</si>
  <si>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</si>
  <si>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</si>
  <si>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</si>
  <si>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</si>
  <si>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</si>
  <si>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</si>
  <si>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</si>
  <si>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</si>
  <si>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</si>
  <si>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</si>
  <si>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</si>
  <si>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</si>
  <si>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</si>
  <si>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</si>
  <si>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</si>
  <si>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</si>
  <si>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</si>
  <si>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</si>
  <si>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</si>
  <si>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</si>
  <si>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</si>
  <si>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</si>
  <si>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</si>
  <si>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</si>
  <si>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</si>
  <si>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</si>
  <si>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</si>
  <si>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</si>
  <si>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</si>
  <si>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</si>
  <si>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</si>
  <si>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</si>
  <si>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</si>
  <si>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</si>
  <si>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</si>
  <si>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</si>
  <si>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</si>
  <si>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</si>
  <si>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</si>
  <si>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</si>
  <si>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</si>
  <si>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</si>
  <si>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</si>
  <si>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</si>
  <si>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</si>
  <si>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</si>
  <si>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</si>
  <si>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</si>
  <si>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</si>
  <si>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</si>
  <si>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</si>
  <si>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</si>
  <si>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</si>
  <si>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</si>
  <si>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</si>
  <si>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</si>
  <si>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</si>
  <si>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</si>
  <si>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</si>
  <si>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</si>
  <si>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</si>
  <si>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</si>
  <si>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</si>
  <si>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</si>
  <si>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</si>
  <si>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</si>
  <si>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</si>
  <si>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</si>
  <si>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</si>
  <si>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</si>
  <si>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</si>
  <si>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</si>
  <si>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</si>
  <si>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</si>
  <si>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</si>
  <si>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</si>
  <si>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</si>
  <si>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</si>
  <si>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</si>
  <si>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</si>
  <si>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</si>
  <si>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</si>
  <si>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</si>
  <si>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</si>
  <si>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</si>
  <si>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</si>
  <si>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</si>
  <si>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</si>
  <si>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</si>
  <si>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</si>
  <si>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</si>
  <si>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</si>
  <si>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</si>
  <si>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</si>
  <si>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</si>
  <si>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</si>
  <si>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</si>
  <si>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</si>
  <si>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</si>
  <si>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</si>
  <si>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</si>
  <si>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</si>
  <si>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</si>
  <si>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</si>
  <si>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</si>
  <si>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</si>
  <si>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</si>
  <si>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</si>
  <si>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</si>
  <si>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</si>
  <si>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</si>
  <si>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</si>
  <si>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</si>
  <si>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</si>
  <si>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</si>
  <si>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</si>
  <si>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</si>
  <si>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</si>
  <si>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</si>
  <si>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</si>
  <si>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</si>
  <si>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</si>
  <si>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</si>
  <si>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</si>
  <si>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</si>
  <si>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</si>
  <si>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</si>
  <si>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</si>
  <si>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</si>
  <si>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</si>
  <si>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</si>
  <si>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</si>
  <si>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</si>
  <si>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</si>
  <si>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</si>
  <si>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</si>
  <si>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</si>
  <si>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</si>
  <si>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</si>
  <si>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</si>
  <si>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</si>
  <si>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</si>
  <si>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</si>
  <si>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</si>
  <si>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</si>
  <si>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</si>
  <si>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</si>
  <si>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</si>
  <si>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</si>
  <si>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</si>
  <si>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</si>
  <si>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</si>
  <si>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</si>
  <si>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</si>
  <si>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</si>
  <si>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</si>
  <si>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</si>
  <si>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</si>
  <si>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</si>
  <si>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</si>
  <si>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</si>
  <si>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</si>
  <si>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</si>
  <si>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</si>
  <si>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</si>
  <si>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</si>
  <si>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</si>
  <si>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</si>
  <si>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</si>
  <si>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</si>
  <si>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</si>
  <si>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</si>
  <si>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</si>
  <si>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</si>
  <si>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</si>
  <si>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</si>
  <si>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</si>
  <si>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</si>
  <si>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</si>
  <si>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</si>
  <si>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</si>
  <si>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</si>
  <si>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</si>
  <si>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</si>
  <si>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</si>
  <si>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</si>
  <si>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</si>
  <si>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</si>
  <si>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</si>
  <si>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</si>
  <si>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</si>
  <si>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</si>
  <si>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</si>
  <si>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</si>
  <si>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</si>
  <si>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</si>
  <si>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</si>
  <si>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</si>
  <si>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</si>
  <si>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</si>
  <si>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</si>
  <si>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</si>
  <si>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</si>
  <si>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</si>
  <si>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</si>
  <si>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</si>
  <si>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</si>
  <si>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</si>
  <si>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</si>
  <si>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</si>
  <si>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</si>
  <si>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</si>
  <si>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</si>
  <si>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</si>
  <si>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</si>
  <si>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</si>
  <si>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</si>
  <si>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</si>
  <si>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</si>
  <si>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</si>
  <si>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</si>
  <si>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</si>
  <si>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</si>
  <si>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</si>
  <si>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</si>
  <si>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</si>
  <si>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</si>
  <si>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</si>
  <si>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</si>
  <si>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</si>
  <si>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</si>
  <si>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</si>
  <si>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</si>
  <si>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</si>
  <si>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</si>
  <si>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</si>
  <si>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</si>
  <si>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</si>
  <si>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</si>
  <si>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</si>
  <si>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</si>
  <si>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</si>
  <si>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</si>
  <si>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</si>
  <si>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</si>
  <si>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</si>
  <si>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</si>
  <si>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</si>
  <si>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</si>
  <si>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</si>
  <si>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</si>
  <si>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</si>
  <si>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</si>
  <si>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</si>
  <si>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</si>
  <si>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</si>
  <si>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</si>
  <si>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</si>
  <si>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</si>
  <si>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</si>
  <si>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</si>
  <si>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</si>
  <si>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</si>
  <si>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</si>
  <si>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</si>
  <si>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</si>
  <si>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</si>
  <si>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</si>
  <si>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</si>
  <si>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</si>
  <si>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</si>
  <si>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</si>
  <si>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</si>
  <si>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</si>
  <si>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</si>
  <si>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</si>
  <si>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</si>
  <si>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</si>
  <si>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</si>
  <si>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</si>
  <si>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</si>
  <si>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</si>
  <si>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</si>
  <si>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</si>
  <si>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</si>
  <si>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</si>
  <si>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</si>
  <si>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</si>
  <si>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</si>
  <si>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</si>
  <si>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</si>
  <si>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</si>
  <si>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</si>
  <si>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</si>
  <si>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</si>
  <si>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4 / 2025      الى 30 / 6 / 2025    </t>
  </si>
  <si>
    <t xml:space="preserve">تقرير بالأصول الثابتة بتاريخ 30 /  6 /   2025م </t>
  </si>
  <si>
    <t>تقرير بالإلتزامات وصافي اًلأصول بتاريخ 30 /  6 /    2025م</t>
  </si>
  <si>
    <t xml:space="preserve">تقرير إيرادات ومصروفات البرامج والأنشطة المقيدة للفترة من 1 /  4 / 2025م      الى  30 / 6 /  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</si>
</sst>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299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4" fontId="67" fillId="0" borderId="26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0" fillId="0" borderId="27" xfId="0" applyNumberForma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  <xf numFmtId="0" fontId="67" fillId="18" borderId="26" xfId="0" applyFont="1" applyFill="1" applyBorder="1" applyProtection="1">
      <protection locked="0"/>
    </xf>
    <xf numFmtId="0" fontId="67" fillId="18" borderId="27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workbookViewId="0">
      <selection activeCell="A2" sqref="A2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181334.11000000002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4" t="s">
        <v>36</v>
      </c>
      <c r="C5" s="257" t="s">
        <v>93</v>
      </c>
      <c r="D5" s="257"/>
      <c r="E5" s="257"/>
      <c r="F5" s="257"/>
      <c r="G5" s="257" t="s">
        <v>94</v>
      </c>
      <c r="H5" s="258"/>
    </row>
    <row r="6" spans="2:12" ht="31.5" customHeight="1" x14ac:dyDescent="0.2">
      <c r="B6" s="255"/>
      <c r="C6" s="259" t="s">
        <v>95</v>
      </c>
      <c r="D6" s="260"/>
      <c r="E6" s="259" t="s">
        <v>185</v>
      </c>
      <c r="F6" s="260"/>
      <c r="G6" s="261" t="s">
        <v>94</v>
      </c>
      <c r="H6" s="263" t="s">
        <v>98</v>
      </c>
    </row>
    <row r="7" spans="2:12" ht="16.5" thickBot="1" x14ac:dyDescent="0.25">
      <c r="B7" s="256"/>
      <c r="C7" s="145" t="s">
        <v>93</v>
      </c>
      <c r="D7" s="145" t="s">
        <v>186</v>
      </c>
      <c r="E7" s="145" t="s">
        <v>96</v>
      </c>
      <c r="F7" s="145" t="s">
        <v>97</v>
      </c>
      <c r="G7" s="262"/>
      <c r="H7" s="264"/>
      <c r="I7" s="80"/>
      <c r="J7" s="81"/>
      <c r="K7" s="81"/>
    </row>
    <row r="8" spans="2:12" ht="21" thickTop="1" x14ac:dyDescent="0.2">
      <c r="B8" s="251" t="s">
        <v>112</v>
      </c>
      <c r="C8" s="252"/>
      <c r="D8" s="252"/>
      <c r="E8" s="252"/>
      <c r="F8" s="252"/>
      <c r="G8" s="252"/>
      <c r="H8" s="253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51" t="s">
        <v>113</v>
      </c>
      <c r="C21" s="252"/>
      <c r="D21" s="252"/>
      <c r="E21" s="252"/>
      <c r="F21" s="252"/>
      <c r="G21" s="252"/>
      <c r="H21" s="253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5" t="s">
        <v>179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</row>
    <row r="4" spans="2:14" ht="15" thickBot="1" x14ac:dyDescent="0.25"/>
    <row r="5" spans="2:14" ht="30.75" customHeight="1" thickTop="1" x14ac:dyDescent="0.2">
      <c r="B5" s="268" t="s">
        <v>90</v>
      </c>
      <c r="C5" s="273" t="s">
        <v>86</v>
      </c>
      <c r="D5" s="273" t="s">
        <v>87</v>
      </c>
      <c r="E5" s="273" t="s">
        <v>88</v>
      </c>
      <c r="F5" s="273" t="s">
        <v>91</v>
      </c>
      <c r="G5" s="270" t="s">
        <v>436</v>
      </c>
      <c r="H5" s="271"/>
      <c r="I5" s="271"/>
      <c r="J5" s="271"/>
      <c r="K5" s="272"/>
      <c r="L5" s="275" t="s">
        <v>89</v>
      </c>
      <c r="M5" s="266" t="s">
        <v>441</v>
      </c>
      <c r="N5" s="266" t="s">
        <v>184</v>
      </c>
    </row>
    <row r="6" spans="2:14" ht="15" customHeight="1" thickBot="1" x14ac:dyDescent="0.3">
      <c r="B6" s="269"/>
      <c r="C6" s="274"/>
      <c r="D6" s="274"/>
      <c r="E6" s="274"/>
      <c r="F6" s="274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6"/>
      <c r="M6" s="267"/>
      <c r="N6" s="267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workbookViewId="0">
      <selection activeCell="D14" sqref="D14"/>
    </sheetView>
  </sheetViews>
  <sheetFormatPr defaultRowHeight="14.25" x14ac:dyDescent="0.2"/>
  <cols>
    <col min="2" max="2" width="8.125" bestFit="1" customWidth="1"/>
    <col min="3" max="3" width="32.125" customWidth="1"/>
    <col min="13" max="13" width="1.375" customWidth="1"/>
  </cols>
  <sheetData>
    <row r="2" spans="2:16" ht="21" thickBot="1" x14ac:dyDescent="0.35">
      <c r="C2" s="277" t="s">
        <v>178</v>
      </c>
      <c r="D2" s="277"/>
      <c r="E2" s="277"/>
      <c r="F2" s="277"/>
      <c r="G2" s="277"/>
      <c r="H2" s="277"/>
      <c r="I2" s="277"/>
      <c r="J2" s="277"/>
      <c r="K2" s="277"/>
      <c r="L2" s="277"/>
    </row>
    <row r="3" spans="2:16" ht="23.25" thickBot="1" x14ac:dyDescent="0.25">
      <c r="B3" s="278" t="s">
        <v>188</v>
      </c>
      <c r="C3" s="283" t="s">
        <v>114</v>
      </c>
      <c r="D3" s="280" t="s">
        <v>37</v>
      </c>
      <c r="E3" s="281"/>
      <c r="F3" s="282"/>
      <c r="G3" s="280" t="s">
        <v>38</v>
      </c>
      <c r="H3" s="281"/>
      <c r="I3" s="282"/>
      <c r="J3" s="280" t="s">
        <v>39</v>
      </c>
      <c r="K3" s="281"/>
      <c r="L3" s="282"/>
      <c r="N3" s="280" t="s">
        <v>85</v>
      </c>
      <c r="O3" s="281"/>
      <c r="P3" s="282"/>
    </row>
    <row r="4" spans="2:16" ht="22.5" thickBot="1" x14ac:dyDescent="0.25">
      <c r="B4" s="279"/>
      <c r="C4" s="284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217">
        <v>0</v>
      </c>
      <c r="H10" s="219"/>
      <c r="I10" s="217"/>
      <c r="J10" s="219"/>
      <c r="K10" s="219"/>
      <c r="L10" s="219"/>
      <c r="N10" s="141">
        <f t="shared" si="0"/>
        <v>0</v>
      </c>
      <c r="O10" s="141">
        <f t="shared" si="1"/>
        <v>0</v>
      </c>
      <c r="P10" s="141">
        <f t="shared" si="2"/>
        <v>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217">
        <v>0</v>
      </c>
      <c r="I11" s="217"/>
      <c r="J11" s="219"/>
      <c r="K11" s="219"/>
      <c r="L11" s="219"/>
      <c r="N11" s="141">
        <f t="shared" si="0"/>
        <v>0</v>
      </c>
      <c r="O11" s="141">
        <f t="shared" si="1"/>
        <v>0</v>
      </c>
      <c r="P11" s="141">
        <f t="shared" si="2"/>
        <v>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0</v>
      </c>
      <c r="H12" s="152">
        <f t="shared" si="3"/>
        <v>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0</v>
      </c>
      <c r="O12" s="6">
        <f t="shared" si="1"/>
        <v>0</v>
      </c>
      <c r="P12" s="6">
        <f t="shared" si="2"/>
        <v>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248">
        <v>182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182</v>
      </c>
      <c r="O14" s="141">
        <f t="shared" si="1"/>
        <v>0</v>
      </c>
      <c r="P14" s="141">
        <f t="shared" si="2"/>
        <v>182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217">
        <v>0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0</v>
      </c>
      <c r="P18" s="141">
        <f t="shared" si="2"/>
        <v>0</v>
      </c>
    </row>
    <row r="19" spans="2:16" ht="28.5" thickBot="1" x14ac:dyDescent="0.25">
      <c r="B19" s="7"/>
      <c r="C19" s="7" t="s">
        <v>83</v>
      </c>
      <c r="D19" s="152">
        <f>SUM(D14:D18)</f>
        <v>182</v>
      </c>
      <c r="E19" s="152">
        <f t="shared" ref="E19:L19" si="4">SUM(E14:E18)</f>
        <v>0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182</v>
      </c>
      <c r="O19" s="6">
        <f t="shared" si="1"/>
        <v>0</v>
      </c>
      <c r="P19" s="6">
        <f t="shared" si="2"/>
        <v>182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182</v>
      </c>
      <c r="E26" s="153">
        <f t="shared" ref="E26:L26" si="6">E12+E19+E25</f>
        <v>0</v>
      </c>
      <c r="F26" s="153">
        <f t="shared" si="6"/>
        <v>0</v>
      </c>
      <c r="G26" s="153">
        <f t="shared" si="6"/>
        <v>0</v>
      </c>
      <c r="H26" s="153">
        <f t="shared" si="6"/>
        <v>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182</v>
      </c>
      <c r="O26" s="9">
        <f t="shared" si="1"/>
        <v>0</v>
      </c>
      <c r="P26" s="9">
        <f t="shared" si="2"/>
        <v>182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zoomScale="110" zoomScaleNormal="110" workbookViewId="0">
      <pane xSplit="12" ySplit="4" topLeftCell="M236" activePane="bottomRight" state="frozen"/>
      <selection pane="topRight" activeCell="M1" sqref="M1"/>
      <selection pane="bottomLeft" activeCell="A5" sqref="A5"/>
      <selection pane="bottomRight" activeCell="F244" sqref="F244"/>
    </sheetView>
  </sheetViews>
  <sheetFormatPr defaultRowHeight="14.25" x14ac:dyDescent="0.2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5" t="s">
        <v>443</v>
      </c>
      <c r="C2" s="285"/>
      <c r="D2" s="285"/>
      <c r="E2" s="285"/>
      <c r="F2" s="285"/>
      <c r="G2" s="285"/>
      <c r="H2" s="285"/>
      <c r="I2" s="285"/>
      <c r="J2" s="285"/>
      <c r="K2" s="285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29042.47</v>
      </c>
      <c r="E5" s="223">
        <f>E6</f>
        <v>2467.8199999999997</v>
      </c>
      <c r="F5" s="224">
        <f>F210</f>
        <v>26574.65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2467.8199999999997</v>
      </c>
      <c r="E6" s="226">
        <f>E7+E38+E134+E190</f>
        <v>2467.8199999999997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1620.32</v>
      </c>
      <c r="E7" s="226">
        <f>E8+E17</f>
        <v>1620.32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0</v>
      </c>
      <c r="E8" s="226">
        <f>SUM(E9:E16)</f>
        <v>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0</v>
      </c>
      <c r="E16" s="226"/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1620.32</v>
      </c>
      <c r="E17" s="226">
        <f>SUM(E18:E37)</f>
        <v>1620.32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1620.32</v>
      </c>
      <c r="E30" s="226">
        <v>1620.32</v>
      </c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41102025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0</v>
      </c>
      <c r="E38" s="226">
        <f>E39+E49+E88+E118</f>
        <v>0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41202501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4120250101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41202502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4120250201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4120250202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4120250203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4120250204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4120250205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4120250206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41202503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4120250301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4120250302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4120250303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4120250304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4120250305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4120250306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41202504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4120250401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4120250402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4120250403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4120250404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4120250405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41202505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4120250501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41202506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4120250601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41202507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4120250701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41202508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4120250801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41202509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4120250901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41202510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4120251001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41202511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4120251001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41202512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4120251201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0</v>
      </c>
      <c r="E88" s="226">
        <f>SUM(E89:E93,E97:E100,E109,E113)</f>
        <v>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0</v>
      </c>
      <c r="E118" s="226">
        <f>SUM(E119:E133)</f>
        <v>0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0</v>
      </c>
      <c r="E126" s="226"/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847.5</v>
      </c>
      <c r="E134" s="226">
        <f>SUM(E135,E137,E144,E150,E155,E157,E159,E161,E163,E165,E167,E169,E171,E183)</f>
        <v>847.5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0</v>
      </c>
      <c r="E137" s="226">
        <f>SUM(E138:E143)</f>
        <v>0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0</v>
      </c>
      <c r="E139" s="226"/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0</v>
      </c>
      <c r="E155" s="226">
        <f>E156</f>
        <v>0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0</v>
      </c>
      <c r="E156" s="226"/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0</v>
      </c>
      <c r="E159" s="226">
        <f>E160</f>
        <v>0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0</v>
      </c>
      <c r="E160" s="226"/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187.5</v>
      </c>
      <c r="E161" s="226">
        <f>E162</f>
        <v>187.5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187.5</v>
      </c>
      <c r="E162" s="226">
        <v>187.5</v>
      </c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0</v>
      </c>
      <c r="E163" s="226">
        <f>E164</f>
        <v>0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0</v>
      </c>
      <c r="E164" s="226"/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660</v>
      </c>
      <c r="E165" s="226">
        <f>E166</f>
        <v>660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660</v>
      </c>
      <c r="E166" s="226">
        <v>660</v>
      </c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0</v>
      </c>
      <c r="E167" s="226">
        <f>E168</f>
        <v>0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0</v>
      </c>
      <c r="E168" s="226"/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0</v>
      </c>
      <c r="E169" s="226">
        <f>E170</f>
        <v>0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0</v>
      </c>
      <c r="E170" s="226"/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0</v>
      </c>
      <c r="E171" s="226">
        <f>SUM(E172:E182)</f>
        <v>0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0</v>
      </c>
      <c r="E172" s="226"/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26574.65</v>
      </c>
      <c r="E210" s="228"/>
      <c r="F210" s="227">
        <f>SUM(F211,F249)</f>
        <v>26574.65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26574.65</v>
      </c>
      <c r="E211" s="232"/>
      <c r="F211" s="227">
        <f>SUM(F212,F214,F223,F232,F238)</f>
        <v>26574.65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0</v>
      </c>
      <c r="E214" s="232"/>
      <c r="F214" s="227">
        <f>SUM(F215:F222)</f>
        <v>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0</v>
      </c>
      <c r="E222" s="232"/>
      <c r="F222" s="227"/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26574.65</v>
      </c>
      <c r="E238" s="232"/>
      <c r="F238" s="227">
        <f>SUM(F239:F248)</f>
        <v>26574.65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14541</v>
      </c>
      <c r="E240" s="232"/>
      <c r="F240" s="227">
        <v>14541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6000</v>
      </c>
      <c r="E243" s="232"/>
      <c r="F243" s="227">
        <v>6000</v>
      </c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6033.65</v>
      </c>
      <c r="E244" s="232"/>
      <c r="F244" s="227">
        <v>6033.65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42202501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29042.47</v>
      </c>
      <c r="E293" s="243">
        <f>E5</f>
        <v>2467.8199999999997</v>
      </c>
      <c r="F293" s="243">
        <f>F210</f>
        <v>26574.65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19" workbookViewId="0">
      <selection activeCell="D7" sqref="D7"/>
    </sheetView>
  </sheetViews>
  <sheetFormatPr defaultRowHeight="14.25" x14ac:dyDescent="0.2"/>
  <cols>
    <col min="3" max="3" width="44.375" customWidth="1"/>
    <col min="4" max="4" width="12.25" customWidth="1"/>
    <col min="5" max="5" width="12.625" customWidth="1"/>
    <col min="6" max="6" width="17.625" customWidth="1"/>
  </cols>
  <sheetData>
    <row r="2" spans="2:6" ht="20.25" x14ac:dyDescent="0.3">
      <c r="B2" s="288" t="s">
        <v>444</v>
      </c>
      <c r="C2" s="288"/>
      <c r="D2" s="288"/>
      <c r="E2" s="288"/>
      <c r="F2" s="288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45">
        <v>173197.44</v>
      </c>
      <c r="E7" s="245">
        <v>201210.41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4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4"/>
      <c r="F9" s="160"/>
    </row>
    <row r="10" spans="2:6" ht="22.5" customHeight="1" x14ac:dyDescent="0.2">
      <c r="B10" s="207">
        <v>114</v>
      </c>
      <c r="C10" s="208" t="s">
        <v>47</v>
      </c>
      <c r="D10" s="245"/>
      <c r="E10" s="204"/>
      <c r="F10" s="160"/>
    </row>
    <row r="11" spans="2:6" ht="22.5" customHeight="1" x14ac:dyDescent="0.2">
      <c r="B11" s="207">
        <v>115</v>
      </c>
      <c r="C11" s="208" t="s">
        <v>48</v>
      </c>
      <c r="D11" s="245"/>
      <c r="E11" s="204"/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173197.44</v>
      </c>
      <c r="E15" s="161">
        <f>SUM(E7:E14)</f>
        <v>201210.41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46">
        <v>633601</v>
      </c>
      <c r="E17" s="246">
        <v>633601</v>
      </c>
      <c r="F17" s="160"/>
    </row>
    <row r="18" spans="2:6" ht="21" customHeight="1" x14ac:dyDescent="0.2">
      <c r="B18" s="207">
        <v>122</v>
      </c>
      <c r="C18" s="208" t="s">
        <v>54</v>
      </c>
      <c r="D18" s="246"/>
      <c r="E18" s="211"/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633601</v>
      </c>
      <c r="E22" s="161">
        <f>SUM(E17:E21)</f>
        <v>633601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6" t="s">
        <v>425</v>
      </c>
      <c r="C33" s="287"/>
      <c r="D33" s="166">
        <f>D15+D22+D31</f>
        <v>806798.44</v>
      </c>
      <c r="E33" s="166">
        <f>E15+E22+E31</f>
        <v>834811.41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abSelected="1" topLeftCell="A19" zoomScale="96" zoomScaleNormal="96" workbookViewId="0">
      <selection activeCell="F25" sqref="F25:F26"/>
    </sheetView>
  </sheetViews>
  <sheetFormatPr defaultRowHeight="14.25" x14ac:dyDescent="0.2"/>
  <cols>
    <col min="3" max="3" width="8.125" bestFit="1" customWidth="1"/>
    <col min="4" max="4" width="33.375" customWidth="1"/>
    <col min="5" max="5" width="13.625" customWidth="1"/>
    <col min="6" max="6" width="14.125" customWidth="1"/>
    <col min="7" max="7" width="23.375" customWidth="1"/>
  </cols>
  <sheetData>
    <row r="2" spans="3:7" ht="20.25" x14ac:dyDescent="0.3">
      <c r="C2" s="288" t="s">
        <v>445</v>
      </c>
      <c r="D2" s="288"/>
      <c r="E2" s="288"/>
      <c r="F2" s="288"/>
      <c r="G2" s="288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158"/>
      <c r="F9" s="159"/>
      <c r="G9" s="160"/>
    </row>
    <row r="10" spans="3:7" ht="15.75" x14ac:dyDescent="0.2">
      <c r="C10" s="104">
        <v>214</v>
      </c>
      <c r="D10" s="33" t="s">
        <v>69</v>
      </c>
      <c r="E10" s="247"/>
      <c r="F10" s="159"/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158"/>
      <c r="F12" s="159"/>
      <c r="G12" s="160"/>
    </row>
    <row r="13" spans="3:7" ht="28.5" thickBot="1" x14ac:dyDescent="0.25">
      <c r="C13" s="110"/>
      <c r="D13" s="111" t="s">
        <v>429</v>
      </c>
      <c r="E13" s="161">
        <f>SUM(E7:E12)</f>
        <v>0</v>
      </c>
      <c r="F13" s="161">
        <f>SUM(F7:F12)</f>
        <v>0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50">
        <f>F19+'تقرير المصروفات '!E134</f>
        <v>625464.32999999996</v>
      </c>
      <c r="F19" s="211">
        <v>624616.82999999996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625464.32999999996</v>
      </c>
      <c r="F22" s="161">
        <f>SUM(F15:F21)</f>
        <v>624616.82999999996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9">
        <f>F25+'تقرير الايرادات والتبرعات '!G12+'تقرير الايرادات والتبرعات '!H12-'تقرير المصروفات '!F211</f>
        <v>-91625.600000000006</v>
      </c>
      <c r="F25" s="204">
        <v>-65050.95</v>
      </c>
      <c r="G25" s="160"/>
    </row>
    <row r="26" spans="3:7" ht="15.75" x14ac:dyDescent="0.2">
      <c r="C26" s="207">
        <v>23102</v>
      </c>
      <c r="D26" s="208" t="s">
        <v>442</v>
      </c>
      <c r="E26" s="249">
        <f>F26+'تقرير الايرادات والتبرعات '!D19+'تقرير الايرادات والتبرعات '!E19-'تقرير المصروفات '!F249-'تقرير المصروفات '!E6</f>
        <v>272959.71000000002</v>
      </c>
      <c r="F26" s="204">
        <v>275245.53000000003</v>
      </c>
      <c r="G26" s="160"/>
    </row>
    <row r="27" spans="3:7" ht="16.5" thickBot="1" x14ac:dyDescent="0.25">
      <c r="C27" s="207">
        <v>23103</v>
      </c>
      <c r="D27" s="208" t="s">
        <v>81</v>
      </c>
      <c r="E27" s="249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181334.11000000002</v>
      </c>
      <c r="F28" s="164">
        <f>SUM(F25:F27)</f>
        <v>210194.58000000002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6" t="s">
        <v>433</v>
      </c>
      <c r="D30" s="287"/>
      <c r="E30" s="166">
        <f>E13+E22+E28</f>
        <v>806798.44</v>
      </c>
      <c r="F30" s="166">
        <f>F13+F22+F28</f>
        <v>834811.40999999992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89" t="s">
        <v>176</v>
      </c>
      <c r="C3" s="289"/>
      <c r="D3" s="289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zoomScale="80" zoomScaleNormal="80" workbookViewId="0">
      <selection activeCell="B2" sqref="B2:J2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298" t="s">
        <v>446</v>
      </c>
      <c r="C2" s="298"/>
      <c r="D2" s="298"/>
      <c r="E2" s="298"/>
      <c r="F2" s="298"/>
      <c r="G2" s="298"/>
      <c r="H2" s="298"/>
      <c r="I2" s="298"/>
      <c r="J2" s="298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92" t="s">
        <v>434</v>
      </c>
      <c r="C5" s="293"/>
      <c r="D5" s="294"/>
      <c r="F5" s="295" t="s">
        <v>435</v>
      </c>
      <c r="G5" s="296"/>
      <c r="H5" s="297"/>
      <c r="J5" s="290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91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26574.65</v>
      </c>
      <c r="E32" s="117"/>
      <c r="F32" s="123">
        <v>31105</v>
      </c>
      <c r="G32" s="126" t="s">
        <v>142</v>
      </c>
      <c r="H32" s="175">
        <f>'تقرير الايرادات والتبرعات '!G10</f>
        <v>0</v>
      </c>
      <c r="J32" s="140">
        <f t="shared" si="0"/>
        <v>-26574.65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14541</v>
      </c>
      <c r="E34" s="117"/>
      <c r="F34" s="124">
        <v>31105002</v>
      </c>
      <c r="G34" s="125" t="s">
        <v>146</v>
      </c>
      <c r="H34" s="175"/>
      <c r="J34" s="140">
        <f t="shared" si="0"/>
        <v>-14541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6000</v>
      </c>
      <c r="E37" s="117"/>
      <c r="F37" s="124">
        <v>31105005</v>
      </c>
      <c r="G37" s="125" t="s">
        <v>152</v>
      </c>
      <c r="H37" s="175"/>
      <c r="J37" s="140">
        <f t="shared" si="0"/>
        <v>-6000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6033.65</v>
      </c>
      <c r="E38" s="117"/>
      <c r="F38" s="124">
        <v>31105006</v>
      </c>
      <c r="G38" s="125" t="s">
        <v>154</v>
      </c>
      <c r="H38" s="175"/>
      <c r="J38" s="140">
        <f t="shared" si="0"/>
        <v>-6033.65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0</v>
      </c>
      <c r="J43" s="140">
        <f t="shared" si="0"/>
        <v>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26574.65</v>
      </c>
      <c r="E48" s="119"/>
      <c r="F48" s="128"/>
      <c r="G48" s="50" t="s">
        <v>42</v>
      </c>
      <c r="H48" s="177">
        <f>H7+H8+H17+H26+H32+H43</f>
        <v>0</v>
      </c>
      <c r="J48" s="51">
        <f>H48-D48</f>
        <v>-26574.65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-65050.95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-91625.600000000006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2026-04-04T19:37:46Z</dcterms:modified>
</cp:coreProperties>
</file>